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2" activeTab="8"/>
  </bookViews>
  <sheets>
    <sheet name="Information" sheetId="1" r:id="rId1"/>
    <sheet name="Pump" sheetId="2" r:id="rId2"/>
    <sheet name="Motor" sheetId="3" r:id="rId3"/>
    <sheet name="Pump_Engine" sheetId="4" r:id="rId4"/>
    <sheet name="Pump_PTO" sheetId="5" r:id="rId5"/>
    <sheet name="Piston" sheetId="6" r:id="rId6"/>
    <sheet name="Winch" sheetId="7" r:id="rId7"/>
    <sheet name="Pipe Size" sheetId="8" r:id="rId8"/>
    <sheet name="Energy Balance" sheetId="9" r:id="rId9"/>
  </sheets>
  <definedNames/>
  <calcPr fullCalcOnLoad="1"/>
</workbook>
</file>

<file path=xl/sharedStrings.xml><?xml version="1.0" encoding="utf-8"?>
<sst xmlns="http://schemas.openxmlformats.org/spreadsheetml/2006/main" count="136" uniqueCount="88">
  <si>
    <t>Hydro-Calculator Spreadsheet</t>
  </si>
  <si>
    <t>Revision 2008-12-23, v1.1</t>
  </si>
  <si>
    <t>(c) 2008-2014 by Power-Trax.de - unauthorized usage will be prosecuted.</t>
  </si>
  <si>
    <r>
      <t xml:space="preserve">This Spreadsheet is the 'light' version of what here at </t>
    </r>
    <r>
      <rPr>
        <b/>
        <sz val="10"/>
        <color indexed="12"/>
        <rFont val="Arial"/>
        <family val="2"/>
      </rPr>
      <t>Power-Trax.de</t>
    </r>
    <r>
      <rPr>
        <b/>
        <sz val="10"/>
        <rFont val="Arial"/>
        <family val="2"/>
      </rPr>
      <t xml:space="preserve"> is being used to calculate and design hydraulic systems.
You can use it to calculate
- hydraulic pumps
- hydraulic motors
- pump-engine-compounds
- pump-PTO-compounds w/ intermediate gearbox up to 5-speed
- hydraulic pistons - even multiple
- hydraulic winches at arbitrary hydraulic systems
</t>
    </r>
    <r>
      <rPr>
        <sz val="10"/>
        <rFont val="Arial"/>
        <family val="2"/>
      </rPr>
      <t xml:space="preserve">Simply insert given values into the LIGHT BLUE fields.
The GREEN FIELDS will calculate missing parameters for your hydraulic system.
</t>
    </r>
    <r>
      <rPr>
        <b/>
        <sz val="10"/>
        <rFont val="Arial"/>
        <family val="2"/>
      </rPr>
      <t xml:space="preserve">TERMS OF USE &amp; DISCLAIMER
</t>
    </r>
    <r>
      <rPr>
        <sz val="10"/>
        <rFont val="Arial"/>
        <family val="2"/>
      </rPr>
      <t xml:space="preserve">- use at your own risk. We are not responsible for errors or mistakes within calculations or respective results or actions or system designs or -failures based on these calculations. No guarantee whatsoever.
- this spreadsheet is a version with reduced functionality. Important key numbers needed to design a system are MISSING. You will need to seek </t>
    </r>
    <r>
      <rPr>
        <sz val="10"/>
        <color indexed="12"/>
        <rFont val="Arial"/>
        <family val="2"/>
      </rPr>
      <t>professional assistance</t>
    </r>
    <r>
      <rPr>
        <sz val="10"/>
        <rFont val="Arial"/>
        <family val="2"/>
      </rPr>
      <t xml:space="preserve"> from us to have a hydraulic system being calculated and built.
- this spreadsheet only gives rough guidelines for hydraulic equipment
- there is no feasibility checking whether calculated pumps, PTOs or other units will work in this configuration
</t>
    </r>
    <r>
      <rPr>
        <b/>
        <sz val="10"/>
        <rFont val="Arial"/>
        <family val="2"/>
      </rPr>
      <t xml:space="preserve">COPYRIGHT
</t>
    </r>
    <r>
      <rPr>
        <sz val="10"/>
        <rFont val="Arial"/>
        <family val="2"/>
      </rPr>
      <t>This spreadsheet is (C)opyright by Power-Trax.de 2008 - 2014. Use at own risk. No professional usage. No copying, altering, redistribution, use on any website other than power-trax.de or similar usage except granted via our expressed written permission.
Feedback Welcome!</t>
    </r>
  </si>
  <si>
    <t>Hydro-Pump Calculator &amp; Selector</t>
  </si>
  <si>
    <t>Mininal REVs
UPm</t>
  </si>
  <si>
    <t>Nominal REVs
UPm</t>
  </si>
  <si>
    <t>Maximal REVs
UPm</t>
  </si>
  <si>
    <t>Nominal Flow
lpm</t>
  </si>
  <si>
    <t>Nominal pressure
bar</t>
  </si>
  <si>
    <t>Calc. Volume ccm</t>
  </si>
  <si>
    <t>Nom. Power kW</t>
  </si>
  <si>
    <t>Hydro Motor Calculator &amp; Selector</t>
  </si>
  <si>
    <t>Nominal Volume
ccm</t>
  </si>
  <si>
    <t>Nom. Flow lpm</t>
  </si>
  <si>
    <t>Pump-Engine-Compound Calculator &amp; Selector</t>
  </si>
  <si>
    <t>Pump</t>
  </si>
  <si>
    <t>Engine</t>
  </si>
  <si>
    <t>Beltdrive</t>
  </si>
  <si>
    <t>Ratio 1:n Pump:Eng.</t>
  </si>
  <si>
    <t>Pump-PTO Calculator &amp; Selectorfor 1:1-ratio PTOS</t>
  </si>
  <si>
    <t>Pump / PTO</t>
  </si>
  <si>
    <t>Nom. Power
kW</t>
  </si>
  <si>
    <t>Gearbox</t>
  </si>
  <si>
    <t>1st gear ENG:out
n:1</t>
  </si>
  <si>
    <t>2nd gear ENG:out
n:1</t>
  </si>
  <si>
    <t>3rd gear ENG:out n:1</t>
  </si>
  <si>
    <t>4th gear ENG:out
n:1</t>
  </si>
  <si>
    <t>5th gear ENG:out
n:1</t>
  </si>
  <si>
    <t>Pump 1st G</t>
  </si>
  <si>
    <t>Pump 2nd G</t>
  </si>
  <si>
    <t>Pump 3rd G</t>
  </si>
  <si>
    <t>Pump 4th G</t>
  </si>
  <si>
    <t>Pump 5th G</t>
  </si>
  <si>
    <t>Piston Calculator &amp; Selector</t>
  </si>
  <si>
    <t>Piston</t>
  </si>
  <si>
    <t>Piston Dia
mm</t>
  </si>
  <si>
    <t>Shaft Dia
mm</t>
  </si>
  <si>
    <t>Stroke</t>
  </si>
  <si>
    <t>Number of Pistons
pcs.</t>
  </si>
  <si>
    <t>Hydraulic
System</t>
  </si>
  <si>
    <t>Oil Flow
lpm</t>
  </si>
  <si>
    <t>Pressure
bar</t>
  </si>
  <si>
    <t>Piston FWD</t>
  </si>
  <si>
    <t>Calc. Volume FWD
ccm</t>
  </si>
  <si>
    <t>Force FWD
N</t>
  </si>
  <si>
    <t>Piston REV</t>
  </si>
  <si>
    <t>Calc. Volume REV
ccm</t>
  </si>
  <si>
    <t>Force REV
N</t>
  </si>
  <si>
    <t>Winch Calculator &amp; Selector</t>
  </si>
  <si>
    <t>Winch</t>
  </si>
  <si>
    <t>Pulling Force 1st
N</t>
  </si>
  <si>
    <t>Pulling Force top
N</t>
  </si>
  <si>
    <t>Pulling Speed 1st
m/min</t>
  </si>
  <si>
    <t>Pulling Speed top
m/min</t>
  </si>
  <si>
    <t>Oil Flow nom
lpm</t>
  </si>
  <si>
    <t>Pressure nom
bar</t>
  </si>
  <si>
    <t>Nom. Speed 1st
m/min</t>
  </si>
  <si>
    <t>Nom. Speed top
m/min</t>
  </si>
  <si>
    <t>Winch Power rated
kW</t>
  </si>
  <si>
    <t>Winch Power nom.
kW</t>
  </si>
  <si>
    <t>Pipe Size Calculator &amp; Selector</t>
  </si>
  <si>
    <t>Pipe Dia (min.)</t>
  </si>
  <si>
    <t>Suction Line Di
mm</t>
  </si>
  <si>
    <t>Return Line Di
mm</t>
  </si>
  <si>
    <t>Pressure Line Di
mm</t>
  </si>
  <si>
    <t>Unit #1</t>
  </si>
  <si>
    <t>Unit #2</t>
  </si>
  <si>
    <t>Aux. Equipment</t>
  </si>
  <si>
    <t>ON current</t>
  </si>
  <si>
    <t>ON effective current</t>
  </si>
  <si>
    <t>ON average power %</t>
  </si>
  <si>
    <t>power %</t>
  </si>
  <si>
    <t>STBY current</t>
  </si>
  <si>
    <t>OFF current</t>
  </si>
  <si>
    <t>Off current</t>
  </si>
  <si>
    <t>ON-ratio %</t>
  </si>
  <si>
    <t>On-ratio %</t>
  </si>
  <si>
    <t>STBY-ratio %</t>
  </si>
  <si>
    <t>OFF-ratio %</t>
  </si>
  <si>
    <t>Average Current</t>
  </si>
  <si>
    <t>System</t>
  </si>
  <si>
    <t>Drain current</t>
  </si>
  <si>
    <t>Charging Input</t>
  </si>
  <si>
    <t>Batt Capacity</t>
  </si>
  <si>
    <t>min. remaining Charge</t>
  </si>
  <si>
    <t>System Uptime</t>
  </si>
  <si>
    <t>Summary current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</si>
</sst>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@"/>
    <numFmt numFmtId="166" formatCode="#&quot; UPm&quot;"/>
    <numFmt numFmtId="167" formatCode="#&quot; lpm&quot;"/>
    <numFmt numFmtId="168" formatCode="#&quot; bar&quot;"/>
    <numFmt numFmtId="169" formatCode="0.00"/>
    <numFmt numFmtId="170" formatCode="#&quot; ccm&quot;"/>
    <numFmt numFmtId="171" formatCode="#.0&quot; kW&quot;"/>
    <numFmt numFmtId="172" formatCode="#.#&quot; ccm&quot;"/>
    <numFmt numFmtId="173" formatCode="#&quot; mm&quot;"/>
    <numFmt numFmtId="174" formatCode="#&quot; pcs.&quot;"/>
    <numFmt numFmtId="175" formatCode="#,###&quot; N&quot;"/>
    <numFmt numFmtId="176" formatCode="#&quot; N&quot;"/>
    <numFmt numFmtId="177" formatCode="#&quot; m/min&quot;"/>
    <numFmt numFmtId="178" formatCode="#&quot; kW&quot;"/>
    <numFmt numFmtId="179" formatCode="#,##0.0\A;\-#,##0.0\A"/>
    <numFmt numFmtId="180" formatCode="0%"/>
    <numFmt numFmtId="181" formatCode="#,##0.0&quot;Ah&quot;;\-#,##0.0&quot;Ah&quot;"/>
    <numFmt numFmtId="182" formatCode="#,##0.0\h;\-#,##0.0\h"/>
    <numFmt numFmtId="183" formatCode="&quot;oo&quot;;[RED]\-#,###.0&quot; h&quot;"/>
    <numFmt numFmtId="184" formatCode="[GREEN]#,##0.0\A;[RED]\-#,##0.0\A"/>
  </numFmts>
  <fonts count="9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" fillId="2" borderId="1" xfId="0" applyFont="1" applyFill="1" applyBorder="1" applyAlignment="1">
      <alignment vertical="top"/>
    </xf>
    <xf numFmtId="164" fontId="2" fillId="0" borderId="0" xfId="0" applyFont="1" applyAlignment="1">
      <alignment vertical="top"/>
    </xf>
    <xf numFmtId="165" fontId="3" fillId="0" borderId="1" xfId="0" applyNumberFormat="1" applyFont="1" applyBorder="1" applyAlignment="1">
      <alignment vertical="top" wrapText="1"/>
    </xf>
    <xf numFmtId="164" fontId="6" fillId="2" borderId="0" xfId="0" applyFont="1" applyFill="1" applyAlignment="1">
      <alignment vertical="top"/>
    </xf>
    <xf numFmtId="164" fontId="0" fillId="2" borderId="0" xfId="0" applyFill="1" applyAlignment="1">
      <alignment vertical="top"/>
    </xf>
    <xf numFmtId="164" fontId="3" fillId="2" borderId="0" xfId="0" applyFont="1" applyFill="1" applyAlignment="1">
      <alignment vertical="top" wrapText="1"/>
    </xf>
    <xf numFmtId="166" fontId="0" fillId="3" borderId="0" xfId="0" applyNumberFormat="1" applyFill="1" applyAlignment="1">
      <alignment vertical="top"/>
    </xf>
    <xf numFmtId="167" fontId="0" fillId="3" borderId="0" xfId="0" applyNumberFormat="1" applyFill="1" applyAlignment="1">
      <alignment vertical="top"/>
    </xf>
    <xf numFmtId="168" fontId="0" fillId="3" borderId="0" xfId="0" applyNumberFormat="1" applyFill="1" applyAlignment="1">
      <alignment vertical="top"/>
    </xf>
    <xf numFmtId="169" fontId="7" fillId="4" borderId="0" xfId="0" applyNumberFormat="1" applyFont="1" applyFill="1" applyAlignment="1">
      <alignment vertical="top"/>
    </xf>
    <xf numFmtId="164" fontId="3" fillId="5" borderId="0" xfId="0" applyFont="1" applyFill="1" applyAlignment="1">
      <alignment vertical="top"/>
    </xf>
    <xf numFmtId="170" fontId="0" fillId="6" borderId="0" xfId="0" applyNumberFormat="1" applyFill="1" applyAlignment="1">
      <alignment vertical="top"/>
    </xf>
    <xf numFmtId="171" fontId="0" fillId="6" borderId="0" xfId="0" applyNumberFormat="1" applyFill="1" applyAlignment="1">
      <alignment vertical="top"/>
    </xf>
    <xf numFmtId="164" fontId="6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wrapText="1"/>
    </xf>
    <xf numFmtId="164" fontId="0" fillId="0" borderId="0" xfId="0" applyAlignment="1">
      <alignment/>
    </xf>
    <xf numFmtId="166" fontId="0" fillId="3" borderId="0" xfId="0" applyNumberFormat="1" applyFill="1" applyAlignment="1">
      <alignment/>
    </xf>
    <xf numFmtId="172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9" fontId="7" fillId="4" borderId="0" xfId="0" applyNumberFormat="1" applyFont="1" applyFill="1" applyAlignment="1">
      <alignment/>
    </xf>
    <xf numFmtId="164" fontId="3" fillId="5" borderId="0" xfId="0" applyFont="1" applyFill="1" applyAlignment="1">
      <alignment/>
    </xf>
    <xf numFmtId="167" fontId="0" fillId="6" borderId="0" xfId="0" applyNumberFormat="1" applyFill="1" applyAlignment="1">
      <alignment/>
    </xf>
    <xf numFmtId="171" fontId="0" fillId="6" borderId="0" xfId="0" applyNumberFormat="1" applyFill="1" applyAlignment="1">
      <alignment/>
    </xf>
    <xf numFmtId="164" fontId="0" fillId="0" borderId="0" xfId="0" applyFont="1" applyAlignment="1">
      <alignment/>
    </xf>
    <xf numFmtId="164" fontId="3" fillId="5" borderId="0" xfId="0" applyFont="1" applyFill="1" applyAlignment="1">
      <alignment vertical="top" wrapText="1"/>
    </xf>
    <xf numFmtId="166" fontId="0" fillId="6" borderId="0" xfId="0" applyNumberFormat="1" applyFill="1" applyAlignment="1">
      <alignment vertical="top"/>
    </xf>
    <xf numFmtId="169" fontId="0" fillId="6" borderId="0" xfId="0" applyNumberFormat="1" applyFill="1" applyAlignment="1">
      <alignment vertical="top"/>
    </xf>
    <xf numFmtId="169" fontId="0" fillId="3" borderId="0" xfId="0" applyNumberFormat="1" applyFill="1" applyAlignment="1">
      <alignment vertical="top"/>
    </xf>
    <xf numFmtId="173" fontId="0" fillId="3" borderId="0" xfId="0" applyNumberFormat="1" applyFill="1" applyAlignment="1">
      <alignment vertical="top"/>
    </xf>
    <xf numFmtId="174" fontId="0" fillId="3" borderId="0" xfId="0" applyNumberFormat="1" applyFill="1" applyAlignment="1">
      <alignment vertical="top"/>
    </xf>
    <xf numFmtId="175" fontId="0" fillId="6" borderId="0" xfId="0" applyNumberFormat="1" applyFill="1" applyAlignment="1">
      <alignment vertical="top"/>
    </xf>
    <xf numFmtId="176" fontId="0" fillId="3" borderId="0" xfId="0" applyNumberFormat="1" applyFill="1" applyAlignment="1">
      <alignment vertical="top"/>
    </xf>
    <xf numFmtId="177" fontId="0" fillId="3" borderId="0" xfId="0" applyNumberFormat="1" applyFill="1" applyAlignment="1">
      <alignment vertical="top"/>
    </xf>
    <xf numFmtId="176" fontId="0" fillId="6" borderId="0" xfId="0" applyNumberFormat="1" applyFill="1" applyAlignment="1">
      <alignment vertical="top"/>
    </xf>
    <xf numFmtId="177" fontId="0" fillId="6" borderId="0" xfId="0" applyNumberFormat="1" applyFill="1" applyAlignment="1">
      <alignment vertical="top"/>
    </xf>
    <xf numFmtId="178" fontId="0" fillId="6" borderId="0" xfId="0" applyNumberFormat="1" applyFill="1" applyAlignment="1">
      <alignment vertical="top"/>
    </xf>
    <xf numFmtId="173" fontId="0" fillId="6" borderId="0" xfId="0" applyNumberFormat="1" applyFill="1" applyAlignment="1">
      <alignment vertical="top"/>
    </xf>
    <xf numFmtId="164" fontId="0" fillId="0" borderId="0" xfId="0" applyAlignment="1">
      <alignment horizontal="right"/>
    </xf>
    <xf numFmtId="164" fontId="6" fillId="2" borderId="2" xfId="0" applyFont="1" applyFill="1" applyBorder="1" applyAlignment="1">
      <alignment/>
    </xf>
    <xf numFmtId="164" fontId="8" fillId="2" borderId="2" xfId="0" applyFont="1" applyFill="1" applyBorder="1" applyAlignment="1">
      <alignment horizontal="right"/>
    </xf>
    <xf numFmtId="164" fontId="8" fillId="2" borderId="2" xfId="0" applyFont="1" applyFill="1" applyBorder="1" applyAlignment="1">
      <alignment/>
    </xf>
    <xf numFmtId="164" fontId="3" fillId="2" borderId="0" xfId="0" applyFont="1" applyFill="1" applyAlignment="1">
      <alignment/>
    </xf>
    <xf numFmtId="179" fontId="0" fillId="3" borderId="0" xfId="0" applyNumberFormat="1" applyFill="1" applyAlignment="1">
      <alignment horizontal="right"/>
    </xf>
    <xf numFmtId="179" fontId="0" fillId="6" borderId="0" xfId="0" applyNumberFormat="1" applyFill="1" applyAlignment="1">
      <alignment horizontal="right"/>
    </xf>
    <xf numFmtId="180" fontId="0" fillId="3" borderId="0" xfId="19" applyFont="1" applyFill="1" applyBorder="1" applyAlignment="1" applyProtection="1">
      <alignment horizontal="right"/>
      <protection/>
    </xf>
    <xf numFmtId="164" fontId="3" fillId="0" borderId="0" xfId="0" applyFont="1" applyAlignment="1">
      <alignment/>
    </xf>
    <xf numFmtId="180" fontId="0" fillId="6" borderId="0" xfId="19" applyFont="1" applyFill="1" applyBorder="1" applyAlignment="1" applyProtection="1">
      <alignment horizontal="right"/>
      <protection/>
    </xf>
    <xf numFmtId="179" fontId="0" fillId="0" borderId="0" xfId="0" applyNumberFormat="1" applyAlignment="1">
      <alignment horizontal="right"/>
    </xf>
    <xf numFmtId="181" fontId="0" fillId="3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64" fontId="6" fillId="5" borderId="0" xfId="0" applyFont="1" applyFill="1" applyAlignment="1">
      <alignment/>
    </xf>
    <xf numFmtId="183" fontId="6" fillId="6" borderId="0" xfId="0" applyNumberFormat="1" applyFont="1" applyFill="1" applyAlignment="1">
      <alignment horizontal="right"/>
    </xf>
    <xf numFmtId="184" fontId="6" fillId="6" borderId="0" xfId="0" applyNumberFormat="1" applyFont="1" applyFill="1" applyAlignment="1">
      <alignment horizontal="right"/>
    </xf>
    <xf numFmtId="18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B11" sqref="B11"/>
    </sheetView>
  </sheetViews>
  <sheetFormatPr defaultColWidth="12.57421875" defaultRowHeight="12.75"/>
  <cols>
    <col min="1" max="1" width="2.57421875" style="1" customWidth="1"/>
    <col min="2" max="2" width="103.421875" style="1" customWidth="1"/>
    <col min="3" max="3" width="15.8515625" style="1" customWidth="1"/>
    <col min="4" max="4" width="17.421875" style="1" customWidth="1"/>
    <col min="5" max="5" width="14.00390625" style="1" customWidth="1"/>
    <col min="6" max="6" width="17.28125" style="1" customWidth="1"/>
    <col min="7" max="255" width="11.57421875" style="1" customWidth="1"/>
    <col min="256" max="16384" width="11.57421875" style="0" customWidth="1"/>
  </cols>
  <sheetData>
    <row r="1" spans="3:7" ht="12.75">
      <c r="C1"/>
      <c r="D1"/>
      <c r="E1"/>
      <c r="F1"/>
      <c r="G1"/>
    </row>
    <row r="2" spans="2:7" ht="17.25">
      <c r="B2" s="2" t="s">
        <v>0</v>
      </c>
      <c r="C2"/>
      <c r="D2"/>
      <c r="E2"/>
      <c r="F2"/>
      <c r="G2"/>
    </row>
    <row r="3" spans="1:7" ht="12.75">
      <c r="A3" s="3"/>
      <c r="B3" s="3" t="s">
        <v>1</v>
      </c>
      <c r="C3"/>
      <c r="D3"/>
      <c r="E3"/>
      <c r="F3"/>
      <c r="G3"/>
    </row>
    <row r="4" spans="1:7" ht="12.75">
      <c r="A4" s="3"/>
      <c r="B4" s="3" t="s">
        <v>2</v>
      </c>
      <c r="C4"/>
      <c r="D4"/>
      <c r="E4"/>
      <c r="F4"/>
      <c r="G4"/>
    </row>
    <row r="5" spans="2:7" ht="335.25" customHeight="1">
      <c r="B5" s="4" t="s">
        <v>3</v>
      </c>
      <c r="C5"/>
      <c r="D5"/>
      <c r="E5"/>
      <c r="F5"/>
      <c r="G5"/>
    </row>
    <row r="6" spans="2:7" ht="20.25" customHeight="1">
      <c r="B6"/>
      <c r="C6"/>
      <c r="D6"/>
      <c r="E6"/>
      <c r="F6"/>
      <c r="G6"/>
    </row>
    <row r="7" spans="2:7" ht="12.75">
      <c r="B7"/>
      <c r="C7"/>
      <c r="D7"/>
      <c r="E7"/>
      <c r="F7"/>
      <c r="G7"/>
    </row>
    <row r="8" spans="2:7" ht="12.75">
      <c r="B8"/>
      <c r="C8"/>
      <c r="D8"/>
      <c r="E8"/>
      <c r="F8"/>
      <c r="G8"/>
    </row>
    <row r="9" spans="2:7" ht="12.75">
      <c r="B9"/>
      <c r="C9"/>
      <c r="D9"/>
      <c r="E9"/>
      <c r="F9"/>
      <c r="G9"/>
    </row>
    <row r="10" spans="2:9" ht="12.75">
      <c r="B10"/>
      <c r="C10"/>
      <c r="D10"/>
      <c r="E10"/>
      <c r="F10"/>
      <c r="G10"/>
      <c r="H10"/>
      <c r="I10"/>
    </row>
    <row r="11" spans="2:9" ht="12.75">
      <c r="B11"/>
      <c r="C11"/>
      <c r="D11"/>
      <c r="E11"/>
      <c r="F11"/>
      <c r="G11"/>
      <c r="H11"/>
      <c r="I11"/>
    </row>
    <row r="12" spans="2:9" ht="12.75">
      <c r="B12"/>
      <c r="C12"/>
      <c r="D12"/>
      <c r="E12"/>
      <c r="F12"/>
      <c r="G12"/>
      <c r="H12"/>
      <c r="I12"/>
    </row>
    <row r="13" spans="2:9" ht="12.75">
      <c r="B13"/>
      <c r="C13"/>
      <c r="D13"/>
      <c r="E13"/>
      <c r="F13"/>
      <c r="G13"/>
      <c r="H13"/>
      <c r="I13"/>
    </row>
    <row r="14" spans="2:9" ht="12.75">
      <c r="B14"/>
      <c r="C14"/>
      <c r="D14"/>
      <c r="E14"/>
      <c r="F14"/>
      <c r="G14"/>
      <c r="H14"/>
      <c r="I14"/>
    </row>
    <row r="15" spans="2:9" ht="12.75">
      <c r="B15"/>
      <c r="C15"/>
      <c r="D15"/>
      <c r="E15"/>
      <c r="F15"/>
      <c r="G15"/>
      <c r="H15"/>
      <c r="I15"/>
    </row>
    <row r="16" spans="2:9" ht="12.75">
      <c r="B16"/>
      <c r="C16"/>
      <c r="D16"/>
      <c r="E16"/>
      <c r="F16"/>
      <c r="G16"/>
      <c r="H16"/>
      <c r="I16"/>
    </row>
    <row r="17" spans="2:9" ht="12.75">
      <c r="B17"/>
      <c r="C17"/>
      <c r="D17"/>
      <c r="E17"/>
      <c r="F17"/>
      <c r="G17"/>
      <c r="H17"/>
      <c r="I17"/>
    </row>
    <row r="18" spans="2:9" ht="12.75">
      <c r="B18"/>
      <c r="C18"/>
      <c r="D18"/>
      <c r="E18"/>
      <c r="F18"/>
      <c r="G18"/>
      <c r="H18"/>
      <c r="I18"/>
    </row>
    <row r="19" spans="2:9" ht="12.75">
      <c r="B19"/>
      <c r="C19"/>
      <c r="D19"/>
      <c r="E19"/>
      <c r="F19"/>
      <c r="G19"/>
      <c r="H19"/>
      <c r="I19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2:9" ht="12.75">
      <c r="B24"/>
      <c r="C24"/>
      <c r="D24"/>
      <c r="E24"/>
      <c r="F24"/>
      <c r="G24"/>
      <c r="H24"/>
      <c r="I24"/>
    </row>
    <row r="25" spans="2:9" ht="12.75">
      <c r="B25"/>
      <c r="C25"/>
      <c r="D25"/>
      <c r="E25"/>
      <c r="F25"/>
      <c r="G25"/>
      <c r="H25"/>
      <c r="I25"/>
    </row>
    <row r="26" spans="2:9" ht="12.75">
      <c r="B26"/>
      <c r="C26"/>
      <c r="D26"/>
      <c r="E26"/>
      <c r="F26"/>
      <c r="G26"/>
      <c r="H26"/>
      <c r="I26"/>
    </row>
    <row r="27" spans="2:9" ht="12.75">
      <c r="B27"/>
      <c r="C27"/>
      <c r="D27"/>
      <c r="E27"/>
      <c r="F27"/>
      <c r="G27"/>
      <c r="H27"/>
      <c r="I27"/>
    </row>
    <row r="28" spans="2:9" ht="12.75">
      <c r="B28"/>
      <c r="C28"/>
      <c r="D28"/>
      <c r="E28"/>
      <c r="F28"/>
      <c r="G28"/>
      <c r="H28"/>
      <c r="I28"/>
    </row>
    <row r="29" spans="2:9" ht="12.75">
      <c r="B29"/>
      <c r="C29"/>
      <c r="D29"/>
      <c r="E29"/>
      <c r="F29"/>
      <c r="G29"/>
      <c r="H29"/>
      <c r="I29"/>
    </row>
    <row r="30" spans="2:9" ht="12.75">
      <c r="B30"/>
      <c r="C30"/>
      <c r="D30"/>
      <c r="E30"/>
      <c r="F30"/>
      <c r="G30"/>
      <c r="H30"/>
      <c r="I30"/>
    </row>
    <row r="31" spans="2:9" ht="12.75">
      <c r="B31"/>
      <c r="C31"/>
      <c r="D31"/>
      <c r="E31"/>
      <c r="F31"/>
      <c r="G31"/>
      <c r="H31"/>
      <c r="I31"/>
    </row>
    <row r="32" spans="2:9" ht="12.75">
      <c r="B32"/>
      <c r="C32"/>
      <c r="D32"/>
      <c r="E32"/>
      <c r="F32"/>
      <c r="G32"/>
      <c r="H32"/>
      <c r="I32"/>
    </row>
    <row r="33" spans="2:9" ht="12.75">
      <c r="B33"/>
      <c r="C33"/>
      <c r="D33"/>
      <c r="E33"/>
      <c r="F33"/>
      <c r="G33"/>
      <c r="H33"/>
      <c r="I33"/>
    </row>
    <row r="34" spans="2:9" ht="12.75">
      <c r="B34"/>
      <c r="C34"/>
      <c r="D34"/>
      <c r="E34"/>
      <c r="F34"/>
      <c r="G34"/>
      <c r="H34"/>
      <c r="I34"/>
    </row>
    <row r="35" spans="2:9" ht="12.75">
      <c r="B35"/>
      <c r="C35"/>
      <c r="D35"/>
      <c r="E35"/>
      <c r="F35"/>
      <c r="G35"/>
      <c r="H35"/>
      <c r="I35"/>
    </row>
    <row r="36" spans="2:9" ht="12.75">
      <c r="B36"/>
      <c r="C36"/>
      <c r="D36"/>
      <c r="E36"/>
      <c r="F36"/>
      <c r="G36"/>
      <c r="H36"/>
      <c r="I36"/>
    </row>
    <row r="37" spans="2:9" ht="12.75">
      <c r="B37"/>
      <c r="C37"/>
      <c r="D37"/>
      <c r="E37"/>
      <c r="F37"/>
      <c r="G37"/>
      <c r="H37"/>
      <c r="I37"/>
    </row>
  </sheetData>
  <printOptions/>
  <pageMargins left="0.39375" right="0.39375" top="0.6590277777777778" bottom="0.6590277777777778" header="0.39375" footer="0.39375"/>
  <pageSetup firstPageNumber="1" useFirstPageNumber="1"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workbookViewId="0" topLeftCell="A1">
      <selection activeCell="B9" sqref="B9"/>
    </sheetView>
  </sheetViews>
  <sheetFormatPr defaultColWidth="12.57421875" defaultRowHeight="12.75"/>
  <cols>
    <col min="1" max="1" width="2.57421875" style="1" customWidth="1"/>
    <col min="2" max="2" width="19.57421875" style="1" customWidth="1"/>
    <col min="3" max="3" width="15.8515625" style="1" customWidth="1"/>
    <col min="4" max="4" width="17.421875" style="1" customWidth="1"/>
    <col min="5" max="5" width="14.00390625" style="1" customWidth="1"/>
    <col min="6" max="6" width="17.28125" style="1" customWidth="1"/>
    <col min="7" max="255" width="11.57421875" style="1" customWidth="1"/>
    <col min="256" max="16384" width="11.57421875" style="0" customWidth="1"/>
  </cols>
  <sheetData>
    <row r="2" spans="2:6" ht="15">
      <c r="B2" s="5" t="s">
        <v>4</v>
      </c>
      <c r="C2" s="6"/>
      <c r="D2" s="6"/>
      <c r="E2" s="6"/>
      <c r="F2" s="6"/>
    </row>
    <row r="4" spans="2:6" ht="24.75" customHeight="1"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</row>
    <row r="5" spans="2:7" ht="20.25" customHeight="1">
      <c r="B5" s="8">
        <v>600</v>
      </c>
      <c r="C5" s="8">
        <v>1500</v>
      </c>
      <c r="D5" s="8">
        <v>2500</v>
      </c>
      <c r="E5" s="9">
        <v>170</v>
      </c>
      <c r="F5" s="10">
        <v>207</v>
      </c>
      <c r="G5" s="11">
        <v>1</v>
      </c>
    </row>
    <row r="6" spans="4:6" ht="12.75">
      <c r="D6"/>
      <c r="E6"/>
      <c r="F6"/>
    </row>
    <row r="7" spans="2:6" ht="12.75">
      <c r="B7" s="12" t="s">
        <v>10</v>
      </c>
      <c r="C7" s="12" t="s">
        <v>11</v>
      </c>
      <c r="D7"/>
      <c r="E7"/>
      <c r="F7"/>
    </row>
    <row r="8" spans="2:6" ht="12.75">
      <c r="B8" s="13">
        <f>999.9*E5/(C5*G5)</f>
        <v>113.322</v>
      </c>
      <c r="C8" s="14">
        <f>E5*F5*G5/600.1</f>
        <v>58.640226628895185</v>
      </c>
      <c r="D8"/>
      <c r="E8"/>
      <c r="F8"/>
    </row>
    <row r="9" spans="2:9" ht="12.75">
      <c r="B9"/>
      <c r="C9"/>
      <c r="D9"/>
      <c r="E9"/>
      <c r="F9"/>
      <c r="G9"/>
      <c r="H9"/>
      <c r="I9"/>
    </row>
    <row r="10" spans="2:9" ht="12.75">
      <c r="B10"/>
      <c r="C10"/>
      <c r="D10"/>
      <c r="E10"/>
      <c r="F10"/>
      <c r="G10"/>
      <c r="H10"/>
      <c r="I10"/>
    </row>
    <row r="11" spans="2:9" ht="12.75">
      <c r="B11"/>
      <c r="C11"/>
      <c r="D11"/>
      <c r="E11"/>
      <c r="F11"/>
      <c r="G11"/>
      <c r="H11"/>
      <c r="I11"/>
    </row>
    <row r="12" spans="2:9" ht="12.75">
      <c r="B12"/>
      <c r="C12"/>
      <c r="D12"/>
      <c r="E12"/>
      <c r="F12"/>
      <c r="G12"/>
      <c r="H12"/>
      <c r="I12"/>
    </row>
    <row r="13" spans="2:9" ht="12.75">
      <c r="B13"/>
      <c r="C13"/>
      <c r="D13"/>
      <c r="E13"/>
      <c r="F13"/>
      <c r="G13"/>
      <c r="H13"/>
      <c r="I13"/>
    </row>
    <row r="14" spans="2:9" ht="12.75">
      <c r="B14"/>
      <c r="C14"/>
      <c r="D14"/>
      <c r="E14"/>
      <c r="F14"/>
      <c r="G14"/>
      <c r="H14"/>
      <c r="I14"/>
    </row>
    <row r="15" spans="2:9" ht="12.75">
      <c r="B15"/>
      <c r="C15"/>
      <c r="D15"/>
      <c r="E15"/>
      <c r="F15"/>
      <c r="G15"/>
      <c r="H15"/>
      <c r="I15"/>
    </row>
    <row r="16" spans="2:9" ht="12.75">
      <c r="B16"/>
      <c r="C16"/>
      <c r="D16"/>
      <c r="E16"/>
      <c r="F16"/>
      <c r="G16"/>
      <c r="H16"/>
      <c r="I16"/>
    </row>
    <row r="17" spans="2:9" ht="12.75">
      <c r="B17"/>
      <c r="C17"/>
      <c r="D17"/>
      <c r="E17"/>
      <c r="F17"/>
      <c r="G17"/>
      <c r="H17"/>
      <c r="I17"/>
    </row>
    <row r="18" spans="2:9" ht="12.75">
      <c r="B18"/>
      <c r="C18"/>
      <c r="D18"/>
      <c r="E18"/>
      <c r="F18"/>
      <c r="G18"/>
      <c r="H18"/>
      <c r="I18"/>
    </row>
    <row r="19" spans="2:9" ht="12.75">
      <c r="B19"/>
      <c r="C19"/>
      <c r="D19"/>
      <c r="E19"/>
      <c r="F19"/>
      <c r="G19"/>
      <c r="H19"/>
      <c r="I19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2:9" ht="12.75">
      <c r="B24"/>
      <c r="C24"/>
      <c r="D24"/>
      <c r="E24"/>
      <c r="F24"/>
      <c r="G24"/>
      <c r="H24"/>
      <c r="I24"/>
    </row>
    <row r="25" spans="2:9" ht="12.75">
      <c r="B25"/>
      <c r="C25"/>
      <c r="D25"/>
      <c r="E25"/>
      <c r="F25"/>
      <c r="G25"/>
      <c r="H25"/>
      <c r="I25"/>
    </row>
    <row r="26" spans="2:9" ht="12.75">
      <c r="B26"/>
      <c r="C26"/>
      <c r="D26"/>
      <c r="E26"/>
      <c r="F26"/>
      <c r="G26"/>
      <c r="H26"/>
      <c r="I26"/>
    </row>
    <row r="27" spans="2:9" ht="12.75">
      <c r="B27"/>
      <c r="C27"/>
      <c r="D27"/>
      <c r="E27"/>
      <c r="F27"/>
      <c r="G27"/>
      <c r="H27"/>
      <c r="I27"/>
    </row>
    <row r="28" spans="2:9" ht="12.75">
      <c r="B28"/>
      <c r="C28"/>
      <c r="D28"/>
      <c r="E28"/>
      <c r="F28"/>
      <c r="G28"/>
      <c r="H28"/>
      <c r="I28"/>
    </row>
    <row r="29" spans="2:9" ht="12.75">
      <c r="B29"/>
      <c r="C29"/>
      <c r="D29"/>
      <c r="E29"/>
      <c r="F29"/>
      <c r="G29"/>
      <c r="H29"/>
      <c r="I29"/>
    </row>
    <row r="30" spans="2:9" ht="12.75">
      <c r="B30"/>
      <c r="C30"/>
      <c r="D30"/>
      <c r="E30"/>
      <c r="F30"/>
      <c r="G30"/>
      <c r="H30"/>
      <c r="I30"/>
    </row>
    <row r="31" spans="2:9" ht="12.75">
      <c r="B31"/>
      <c r="C31"/>
      <c r="D31"/>
      <c r="E31"/>
      <c r="F31"/>
      <c r="G31"/>
      <c r="H31"/>
      <c r="I31"/>
    </row>
    <row r="32" spans="2:9" ht="12.75">
      <c r="B32"/>
      <c r="C32"/>
      <c r="D32"/>
      <c r="E32"/>
      <c r="F32"/>
      <c r="G32"/>
      <c r="H32"/>
      <c r="I32"/>
    </row>
    <row r="33" spans="2:9" ht="12.75">
      <c r="B33"/>
      <c r="C33"/>
      <c r="D33"/>
      <c r="E33"/>
      <c r="F33"/>
      <c r="G33"/>
      <c r="H33"/>
      <c r="I33"/>
    </row>
    <row r="34" spans="2:9" ht="12.75">
      <c r="B34"/>
      <c r="C34"/>
      <c r="D34"/>
      <c r="E34"/>
      <c r="F34"/>
      <c r="G34"/>
      <c r="H34"/>
      <c r="I34"/>
    </row>
    <row r="35" spans="2:9" ht="12.75">
      <c r="B35"/>
      <c r="C35"/>
      <c r="D35"/>
      <c r="E35"/>
      <c r="F35"/>
      <c r="G35"/>
      <c r="H35"/>
      <c r="I35"/>
    </row>
    <row r="36" spans="2:9" ht="12.75">
      <c r="B36"/>
      <c r="C36"/>
      <c r="D36"/>
      <c r="E36"/>
      <c r="F36"/>
      <c r="G36"/>
      <c r="H36"/>
      <c r="I36"/>
    </row>
  </sheetData>
  <printOptions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workbookViewId="0" topLeftCell="A1">
      <selection activeCell="C9" sqref="C9"/>
    </sheetView>
  </sheetViews>
  <sheetFormatPr defaultColWidth="12.57421875" defaultRowHeight="12.75"/>
  <cols>
    <col min="1" max="1" width="2.8515625" style="0" customWidth="1"/>
    <col min="2" max="2" width="17.8515625" style="0" customWidth="1"/>
    <col min="3" max="3" width="15.8515625" style="0" customWidth="1"/>
    <col min="4" max="4" width="17.421875" style="0" customWidth="1"/>
    <col min="5" max="5" width="19.140625" style="0" customWidth="1"/>
    <col min="6" max="6" width="17.28125" style="0" customWidth="1"/>
    <col min="7" max="16384" width="11.57421875" style="0" customWidth="1"/>
  </cols>
  <sheetData>
    <row r="2" spans="2:6" ht="15">
      <c r="B2" s="15" t="s">
        <v>12</v>
      </c>
      <c r="C2" s="16"/>
      <c r="D2" s="16"/>
      <c r="E2" s="16"/>
      <c r="F2" s="16"/>
    </row>
    <row r="4" spans="2:6" ht="24.75" customHeight="1">
      <c r="B4" s="17" t="s">
        <v>5</v>
      </c>
      <c r="C4" s="17" t="s">
        <v>6</v>
      </c>
      <c r="D4" s="17" t="s">
        <v>7</v>
      </c>
      <c r="E4" s="17" t="s">
        <v>13</v>
      </c>
      <c r="F4" s="17" t="s">
        <v>9</v>
      </c>
    </row>
    <row r="5" spans="2:7" s="18" customFormat="1" ht="15.75" customHeight="1">
      <c r="B5" s="19">
        <v>2000</v>
      </c>
      <c r="C5" s="19">
        <v>5000</v>
      </c>
      <c r="D5" s="19">
        <v>5500</v>
      </c>
      <c r="E5" s="20">
        <v>2.5</v>
      </c>
      <c r="F5" s="21">
        <v>200</v>
      </c>
      <c r="G5" s="22">
        <v>1</v>
      </c>
    </row>
    <row r="7" spans="2:3" ht="12.75">
      <c r="B7" s="23" t="s">
        <v>14</v>
      </c>
      <c r="C7" s="23" t="s">
        <v>11</v>
      </c>
    </row>
    <row r="8" spans="2:3" ht="12.75">
      <c r="B8" s="24">
        <f>C5*E5*G5/999.9</f>
        <v>12.501250125012502</v>
      </c>
      <c r="C8" s="25">
        <f>B8*F5*G5/600.2</f>
        <v>4.165694810067478</v>
      </c>
    </row>
    <row r="11" ht="12.75">
      <c r="H11" s="26"/>
    </row>
    <row r="12" ht="12.75">
      <c r="H12" s="26"/>
    </row>
    <row r="13" ht="12.75">
      <c r="H13" s="26"/>
    </row>
    <row r="14" ht="12.75">
      <c r="H14" s="26"/>
    </row>
    <row r="15" ht="12.75">
      <c r="H15" s="26"/>
    </row>
    <row r="16" ht="12.75">
      <c r="H16" s="26"/>
    </row>
    <row r="17" ht="12.75">
      <c r="H17" s="26"/>
    </row>
    <row r="18" ht="12.75">
      <c r="H18" s="26"/>
    </row>
    <row r="19" ht="12.75">
      <c r="H19" s="26"/>
    </row>
    <row r="20" ht="12.75">
      <c r="H20" s="26"/>
    </row>
    <row r="21" ht="12.75">
      <c r="H21" s="26"/>
    </row>
    <row r="22" ht="12.75">
      <c r="H22" s="26"/>
    </row>
    <row r="23" ht="12.75">
      <c r="H23" s="26"/>
    </row>
    <row r="24" ht="12.75">
      <c r="H24" s="26"/>
    </row>
    <row r="25" ht="12.75">
      <c r="H25" s="26"/>
    </row>
    <row r="26" ht="12.75">
      <c r="H26" s="26"/>
    </row>
    <row r="27" ht="12.75">
      <c r="H27" s="26"/>
    </row>
    <row r="28" ht="12.75">
      <c r="H28" s="26"/>
    </row>
    <row r="29" ht="12.75">
      <c r="H29" s="26"/>
    </row>
    <row r="30" ht="12.75">
      <c r="H30" s="26"/>
    </row>
    <row r="31" ht="12.75">
      <c r="H31" s="26"/>
    </row>
    <row r="32" ht="12.75">
      <c r="H32" s="26"/>
    </row>
  </sheetData>
  <printOptions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workbookViewId="0" topLeftCell="A1">
      <selection activeCell="E22" sqref="E22"/>
    </sheetView>
  </sheetViews>
  <sheetFormatPr defaultColWidth="12.57421875" defaultRowHeight="12.75"/>
  <cols>
    <col min="1" max="1" width="2.8515625" style="1" customWidth="1"/>
    <col min="2" max="2" width="11.57421875" style="1" customWidth="1"/>
    <col min="3" max="3" width="19.8515625" style="1" customWidth="1"/>
    <col min="4" max="5" width="17.421875" style="1" customWidth="1"/>
    <col min="6" max="6" width="18.421875" style="1" customWidth="1"/>
    <col min="7" max="7" width="17.28125" style="1" customWidth="1"/>
    <col min="8" max="16384" width="11.57421875" style="1" customWidth="1"/>
  </cols>
  <sheetData>
    <row r="2" spans="2:7" ht="15">
      <c r="B2" s="5" t="s">
        <v>15</v>
      </c>
      <c r="C2" s="6"/>
      <c r="D2" s="6"/>
      <c r="E2" s="6"/>
      <c r="F2" s="6"/>
      <c r="G2" s="6"/>
    </row>
    <row r="4" spans="2:7" ht="24.75" customHeight="1">
      <c r="B4" s="7" t="s">
        <v>16</v>
      </c>
      <c r="C4" s="27" t="s">
        <v>5</v>
      </c>
      <c r="D4" s="27" t="s">
        <v>6</v>
      </c>
      <c r="E4" s="7" t="s">
        <v>7</v>
      </c>
      <c r="F4" s="7" t="s">
        <v>8</v>
      </c>
      <c r="G4" s="7" t="s">
        <v>9</v>
      </c>
    </row>
    <row r="5" spans="3:8" ht="20.25" customHeight="1">
      <c r="C5" s="28">
        <f>C7*C12</f>
        <v>352</v>
      </c>
      <c r="D5" s="28">
        <f>D7*C12</f>
        <v>977.7777777777777</v>
      </c>
      <c r="E5" s="8">
        <v>2200</v>
      </c>
      <c r="F5" s="9">
        <v>60</v>
      </c>
      <c r="G5" s="10">
        <v>160</v>
      </c>
      <c r="H5" s="11">
        <v>1</v>
      </c>
    </row>
    <row r="6" spans="2:5" ht="24.75" customHeight="1">
      <c r="B6" s="7" t="s">
        <v>17</v>
      </c>
      <c r="C6" s="7" t="s">
        <v>5</v>
      </c>
      <c r="D6" s="7" t="s">
        <v>6</v>
      </c>
      <c r="E6" s="7" t="s">
        <v>7</v>
      </c>
    </row>
    <row r="7" spans="3:5" ht="20.25" customHeight="1">
      <c r="C7" s="8">
        <v>720</v>
      </c>
      <c r="D7" s="8">
        <v>2000</v>
      </c>
      <c r="E7" s="8">
        <v>4500</v>
      </c>
    </row>
    <row r="8" spans="5:9" ht="12.75">
      <c r="E8"/>
      <c r="F8"/>
      <c r="G8"/>
      <c r="H8"/>
      <c r="I8"/>
    </row>
    <row r="9" spans="2:9" ht="12.75">
      <c r="B9" s="12" t="s">
        <v>16</v>
      </c>
      <c r="C9" s="12" t="s">
        <v>10</v>
      </c>
      <c r="D9" s="12" t="s">
        <v>11</v>
      </c>
      <c r="E9"/>
      <c r="F9"/>
      <c r="G9"/>
      <c r="H9"/>
      <c r="I9"/>
    </row>
    <row r="10" spans="2:9" ht="12.75">
      <c r="B10"/>
      <c r="C10" s="13">
        <f>999.9*F5/(D5*H5)</f>
        <v>61.3575</v>
      </c>
      <c r="D10" s="14">
        <f>F5*G5*H5/600.3</f>
        <v>15.992003998001001</v>
      </c>
      <c r="E10"/>
      <c r="F10"/>
      <c r="G10"/>
      <c r="H10"/>
      <c r="I10"/>
    </row>
    <row r="11" spans="2:9" ht="12.75">
      <c r="B11" s="12" t="s">
        <v>18</v>
      </c>
      <c r="C11" s="12" t="s">
        <v>19</v>
      </c>
      <c r="D11"/>
      <c r="E11"/>
      <c r="F11"/>
      <c r="G11"/>
      <c r="H11"/>
      <c r="I11"/>
    </row>
    <row r="12" spans="2:9" ht="12.75">
      <c r="B12"/>
      <c r="C12" s="29">
        <f>E5/E7</f>
        <v>0.4888888888888889</v>
      </c>
      <c r="D12"/>
      <c r="E12"/>
      <c r="F12"/>
      <c r="G12"/>
      <c r="H12"/>
      <c r="I12"/>
    </row>
    <row r="13" spans="2:9" ht="12.75">
      <c r="B13"/>
      <c r="C13"/>
      <c r="D13"/>
      <c r="E13"/>
      <c r="F13"/>
      <c r="G13"/>
      <c r="H13"/>
      <c r="I13"/>
    </row>
    <row r="14" spans="2:9" ht="12.75">
      <c r="B14"/>
      <c r="C14"/>
      <c r="D14"/>
      <c r="E14"/>
      <c r="F14"/>
      <c r="G14"/>
      <c r="H14"/>
      <c r="I14"/>
    </row>
    <row r="15" spans="2:9" ht="12.75">
      <c r="B15"/>
      <c r="C15"/>
      <c r="D15"/>
      <c r="E15"/>
      <c r="F15"/>
      <c r="G15"/>
      <c r="H15"/>
      <c r="I15"/>
    </row>
    <row r="16" spans="2:9" ht="12.75">
      <c r="B16"/>
      <c r="C16"/>
      <c r="D16"/>
      <c r="E16"/>
      <c r="F16"/>
      <c r="G16"/>
      <c r="H16"/>
      <c r="I16"/>
    </row>
    <row r="17" spans="2:9" ht="12.75">
      <c r="B17"/>
      <c r="C17"/>
      <c r="D17"/>
      <c r="E17"/>
      <c r="F17"/>
      <c r="G17"/>
      <c r="H17"/>
      <c r="I17"/>
    </row>
    <row r="18" spans="2:9" ht="12.75">
      <c r="B18"/>
      <c r="C18"/>
      <c r="D18"/>
      <c r="E18"/>
      <c r="F18"/>
      <c r="G18"/>
      <c r="H18"/>
      <c r="I18"/>
    </row>
    <row r="19" spans="2:9" ht="12.75">
      <c r="B19"/>
      <c r="C19"/>
      <c r="D19"/>
      <c r="E19"/>
      <c r="F19"/>
      <c r="G19"/>
      <c r="H19"/>
      <c r="I19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2:9" ht="12.75">
      <c r="B24"/>
      <c r="C24"/>
      <c r="D24"/>
      <c r="E24"/>
      <c r="F24"/>
      <c r="G24"/>
      <c r="H24"/>
      <c r="I24"/>
    </row>
    <row r="25" spans="2:9" ht="12.75">
      <c r="B25"/>
      <c r="C25"/>
      <c r="D25"/>
      <c r="E25"/>
      <c r="F25"/>
      <c r="G25"/>
      <c r="H25"/>
      <c r="I25"/>
    </row>
    <row r="26" spans="2:9" ht="12.75">
      <c r="B26"/>
      <c r="C26"/>
      <c r="D26"/>
      <c r="E26"/>
      <c r="F26"/>
      <c r="G26"/>
      <c r="H26"/>
      <c r="I26"/>
    </row>
    <row r="27" spans="2:9" ht="12.75">
      <c r="B27"/>
      <c r="C27"/>
      <c r="D27"/>
      <c r="E27"/>
      <c r="F27"/>
      <c r="G27"/>
      <c r="H27"/>
      <c r="I27"/>
    </row>
    <row r="28" spans="2:9" ht="12.75">
      <c r="B28"/>
      <c r="C28"/>
      <c r="D28"/>
      <c r="E28"/>
      <c r="F28"/>
      <c r="G28"/>
      <c r="H28"/>
      <c r="I28"/>
    </row>
    <row r="29" spans="2:9" ht="12.75">
      <c r="B29"/>
      <c r="C29"/>
      <c r="D29"/>
      <c r="E29"/>
      <c r="F29"/>
      <c r="G29"/>
      <c r="H29"/>
      <c r="I29"/>
    </row>
    <row r="30" spans="2:9" ht="12.75">
      <c r="B30"/>
      <c r="C30"/>
      <c r="D30"/>
      <c r="E30"/>
      <c r="F30"/>
      <c r="G30"/>
      <c r="H30"/>
      <c r="I30"/>
    </row>
    <row r="31" spans="2:9" ht="12.75">
      <c r="B31"/>
      <c r="C31"/>
      <c r="D31"/>
      <c r="E31"/>
      <c r="F31"/>
      <c r="G31"/>
      <c r="H31"/>
      <c r="I31"/>
    </row>
    <row r="32" spans="2:9" ht="12.75">
      <c r="B32"/>
      <c r="C32"/>
      <c r="D32"/>
      <c r="E32"/>
      <c r="F32"/>
      <c r="G32"/>
      <c r="H32"/>
      <c r="I32"/>
    </row>
    <row r="33" spans="2:9" ht="12.75">
      <c r="B33"/>
      <c r="C33"/>
      <c r="D33"/>
      <c r="E33"/>
      <c r="F33"/>
      <c r="G33"/>
      <c r="H33"/>
      <c r="I33"/>
    </row>
    <row r="34" spans="2:9" ht="12.75">
      <c r="B34"/>
      <c r="C34"/>
      <c r="D34"/>
      <c r="E34"/>
      <c r="F34"/>
      <c r="G34"/>
      <c r="H34"/>
      <c r="I34"/>
    </row>
    <row r="35" spans="2:9" ht="12.75">
      <c r="B35"/>
      <c r="C35"/>
      <c r="D35"/>
      <c r="E35"/>
      <c r="F35"/>
      <c r="G35"/>
      <c r="H35"/>
      <c r="I35"/>
    </row>
    <row r="36" spans="2:9" ht="12.75">
      <c r="B36"/>
      <c r="C36"/>
      <c r="D36"/>
      <c r="E36"/>
      <c r="F36"/>
      <c r="G36"/>
      <c r="H36"/>
      <c r="I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</sheetData>
  <printOptions/>
  <pageMargins left="0.39375" right="0.39375" top="0.6590277777777778" bottom="0.6590277777777778" header="0.39375" footer="0.39375"/>
  <pageSetup firstPageNumber="1" useFirstPageNumber="1"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"/>
  <sheetViews>
    <sheetView workbookViewId="0" topLeftCell="A1">
      <selection activeCell="H28" sqref="H28"/>
    </sheetView>
  </sheetViews>
  <sheetFormatPr defaultColWidth="12.57421875" defaultRowHeight="12.75"/>
  <cols>
    <col min="1" max="1" width="2.8515625" style="1" customWidth="1"/>
    <col min="2" max="2" width="12.421875" style="1" customWidth="1"/>
    <col min="3" max="3" width="19.8515625" style="1" customWidth="1"/>
    <col min="4" max="4" width="18.28125" style="1" customWidth="1"/>
    <col min="5" max="5" width="17.421875" style="1" customWidth="1"/>
    <col min="6" max="6" width="18.421875" style="1" customWidth="1"/>
    <col min="7" max="7" width="17.28125" style="1" customWidth="1"/>
    <col min="8" max="8" width="15.57421875" style="1" customWidth="1"/>
    <col min="9" max="16384" width="11.57421875" style="1" customWidth="1"/>
  </cols>
  <sheetData>
    <row r="2" spans="2:7" ht="15">
      <c r="B2" s="5" t="s">
        <v>20</v>
      </c>
      <c r="C2" s="6"/>
      <c r="D2" s="6"/>
      <c r="E2" s="6"/>
      <c r="F2" s="6"/>
      <c r="G2" s="6"/>
    </row>
    <row r="4" spans="2:7" ht="24.75" customHeight="1">
      <c r="B4" s="7" t="s">
        <v>21</v>
      </c>
      <c r="C4" s="7" t="s">
        <v>8</v>
      </c>
      <c r="D4" s="7" t="s">
        <v>9</v>
      </c>
      <c r="E4" s="27" t="s">
        <v>22</v>
      </c>
      <c r="F4"/>
      <c r="G4"/>
    </row>
    <row r="5" spans="3:7" ht="20.25" customHeight="1">
      <c r="C5" s="9">
        <v>60</v>
      </c>
      <c r="D5" s="10">
        <v>210</v>
      </c>
      <c r="E5" s="14">
        <f>C5*D5/600</f>
        <v>21</v>
      </c>
      <c r="F5" s="11">
        <v>1</v>
      </c>
      <c r="G5"/>
    </row>
    <row r="6" spans="2:5" ht="24.75" customHeight="1">
      <c r="B6" s="7" t="s">
        <v>17</v>
      </c>
      <c r="C6" s="7" t="s">
        <v>5</v>
      </c>
      <c r="D6" s="7" t="s">
        <v>6</v>
      </c>
      <c r="E6" s="7" t="s">
        <v>7</v>
      </c>
    </row>
    <row r="7" spans="3:5" ht="20.25" customHeight="1">
      <c r="C7" s="8">
        <v>720</v>
      </c>
      <c r="D7" s="8">
        <v>1500</v>
      </c>
      <c r="E7" s="8">
        <v>3500</v>
      </c>
    </row>
    <row r="8" spans="2:9" ht="24.75" customHeight="1"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7" t="s">
        <v>28</v>
      </c>
      <c r="H8"/>
      <c r="I8"/>
    </row>
    <row r="9" spans="3:9" ht="12.75">
      <c r="C9" s="30">
        <v>2.95</v>
      </c>
      <c r="D9" s="30">
        <v>1.53</v>
      </c>
      <c r="E9" s="30">
        <v>1</v>
      </c>
      <c r="F9" s="30">
        <v>0.717</v>
      </c>
      <c r="G9" s="30">
        <v>0.6000000000000001</v>
      </c>
      <c r="H9"/>
      <c r="I9"/>
    </row>
    <row r="10" spans="2:9" ht="12.75">
      <c r="B10"/>
      <c r="C10"/>
      <c r="D10"/>
      <c r="E10"/>
      <c r="F10"/>
      <c r="G10"/>
      <c r="H10"/>
      <c r="I10"/>
    </row>
    <row r="11" spans="2:9" ht="12.75">
      <c r="B11" s="12" t="s">
        <v>29</v>
      </c>
      <c r="C11" s="12" t="s">
        <v>10</v>
      </c>
      <c r="D11"/>
      <c r="E11"/>
      <c r="F11"/>
      <c r="G11"/>
      <c r="H11"/>
      <c r="I11"/>
    </row>
    <row r="12" spans="2:9" ht="12.75">
      <c r="B12"/>
      <c r="C12" s="13">
        <f>1000*C5*C9/(D7*F5)</f>
        <v>118</v>
      </c>
      <c r="D12"/>
      <c r="E12"/>
      <c r="F12"/>
      <c r="G12"/>
      <c r="H12"/>
      <c r="I12"/>
    </row>
    <row r="13" spans="2:9" ht="12.75">
      <c r="B13" s="12" t="s">
        <v>30</v>
      </c>
      <c r="C13" s="12" t="s">
        <v>10</v>
      </c>
      <c r="D13"/>
      <c r="E13"/>
      <c r="F13"/>
      <c r="G13"/>
      <c r="H13"/>
      <c r="I13"/>
    </row>
    <row r="14" spans="1:256" ht="12.75">
      <c r="A14"/>
      <c r="B14"/>
      <c r="C14" s="13">
        <f>1000*C5*D9/(D7*F5)</f>
        <v>61.2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12" t="s">
        <v>31</v>
      </c>
      <c r="C15" s="12" t="s">
        <v>10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/>
      <c r="C16" s="13">
        <f>1000*C5*E9/(D7*F5)</f>
        <v>40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12" t="s">
        <v>32</v>
      </c>
      <c r="C17" s="12" t="s">
        <v>10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/>
      <c r="C18" s="13">
        <f>1000*C5*F9/(D7*F5)</f>
        <v>28.68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12" t="s">
        <v>33</v>
      </c>
      <c r="C19" s="12" t="s">
        <v>10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 s="13">
        <f>1000*C5*G9/(D7*F5)</f>
        <v>24.000000000000004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2:9" ht="12.75">
      <c r="B24"/>
      <c r="C24"/>
      <c r="D24"/>
      <c r="E24"/>
      <c r="F24"/>
      <c r="G24"/>
      <c r="H24"/>
      <c r="I24"/>
    </row>
    <row r="25" spans="2:9" ht="12.75">
      <c r="B25"/>
      <c r="C25"/>
      <c r="D25"/>
      <c r="E25"/>
      <c r="F25"/>
      <c r="G25"/>
      <c r="H25"/>
      <c r="I25"/>
    </row>
    <row r="26" spans="2:9" ht="12.75">
      <c r="B26"/>
      <c r="C26"/>
      <c r="D26"/>
      <c r="E26"/>
      <c r="F26"/>
      <c r="G26"/>
      <c r="H26"/>
      <c r="I26"/>
    </row>
    <row r="27" spans="2:9" ht="12.75">
      <c r="B27"/>
      <c r="C27"/>
      <c r="D27"/>
      <c r="E27"/>
      <c r="F27"/>
      <c r="G27"/>
      <c r="H27"/>
      <c r="I27"/>
    </row>
    <row r="28" spans="2:9" ht="12.75">
      <c r="B28"/>
      <c r="C28"/>
      <c r="D28"/>
      <c r="E28"/>
      <c r="F28"/>
      <c r="G28"/>
      <c r="H28"/>
      <c r="I28"/>
    </row>
    <row r="29" spans="2:9" ht="12.75">
      <c r="B29"/>
      <c r="C29"/>
      <c r="D29"/>
      <c r="E29"/>
      <c r="F29"/>
      <c r="G29"/>
      <c r="H29"/>
      <c r="I29"/>
    </row>
    <row r="30" spans="2:9" ht="12.75">
      <c r="B30"/>
      <c r="C30"/>
      <c r="D30"/>
      <c r="E30"/>
      <c r="F30"/>
      <c r="G30"/>
      <c r="H30"/>
      <c r="I30"/>
    </row>
    <row r="31" spans="2:9" ht="12.75">
      <c r="B31"/>
      <c r="C31"/>
      <c r="D31"/>
      <c r="E31"/>
      <c r="F31"/>
      <c r="G31"/>
      <c r="H31"/>
      <c r="I31"/>
    </row>
    <row r="32" spans="2:9" ht="12.75">
      <c r="B32"/>
      <c r="C32"/>
      <c r="D32"/>
      <c r="E32"/>
      <c r="F32"/>
      <c r="G32"/>
      <c r="H32"/>
      <c r="I32"/>
    </row>
    <row r="33" spans="2:9" ht="12.75">
      <c r="B33"/>
      <c r="C33"/>
      <c r="D33"/>
      <c r="E33"/>
      <c r="F33"/>
      <c r="G33"/>
      <c r="H33"/>
      <c r="I33"/>
    </row>
    <row r="34" spans="2:9" ht="12.75">
      <c r="B34"/>
      <c r="C34"/>
      <c r="D34"/>
      <c r="E34"/>
      <c r="F34"/>
      <c r="G34"/>
      <c r="H34"/>
      <c r="I34"/>
    </row>
    <row r="35" spans="2:9" ht="12.75">
      <c r="B35"/>
      <c r="C35"/>
      <c r="D35"/>
      <c r="E35"/>
      <c r="F35"/>
      <c r="G35"/>
      <c r="H35"/>
      <c r="I35"/>
    </row>
    <row r="36" spans="2:9" ht="12.75">
      <c r="B36"/>
      <c r="C36"/>
      <c r="D36"/>
      <c r="E36"/>
      <c r="F36"/>
      <c r="G36"/>
      <c r="H36"/>
      <c r="I36"/>
    </row>
    <row r="37" spans="2:9" ht="12.75">
      <c r="B37"/>
      <c r="C37"/>
      <c r="D37"/>
      <c r="E37"/>
      <c r="F37"/>
      <c r="G37"/>
      <c r="H37"/>
      <c r="I37"/>
    </row>
    <row r="38" spans="2:9" ht="12.75">
      <c r="B38"/>
      <c r="C38"/>
      <c r="D38"/>
      <c r="E38"/>
      <c r="F38"/>
      <c r="G38"/>
      <c r="H38"/>
      <c r="I38"/>
    </row>
    <row r="39" spans="2:9" ht="12.75">
      <c r="B39"/>
      <c r="C39"/>
      <c r="D39"/>
      <c r="E39"/>
      <c r="F39"/>
      <c r="G39"/>
      <c r="H39"/>
      <c r="I39"/>
    </row>
    <row r="40" spans="2:9" ht="12.75">
      <c r="B40"/>
      <c r="C40"/>
      <c r="D40"/>
      <c r="E40"/>
      <c r="F40"/>
      <c r="G40"/>
      <c r="H40"/>
      <c r="I40"/>
    </row>
    <row r="41" spans="2:9" ht="12.75">
      <c r="B41"/>
      <c r="C41"/>
      <c r="D41"/>
      <c r="E41"/>
      <c r="F41"/>
      <c r="G41"/>
      <c r="H41"/>
      <c r="I41"/>
    </row>
    <row r="42" spans="2:9" ht="12.75">
      <c r="B42"/>
      <c r="C42"/>
      <c r="D42"/>
      <c r="E42"/>
      <c r="F42"/>
      <c r="G42"/>
      <c r="H42"/>
      <c r="I42"/>
    </row>
    <row r="43" spans="2:9" ht="12.75">
      <c r="B43"/>
      <c r="C43"/>
      <c r="D43"/>
      <c r="E43"/>
      <c r="F43"/>
      <c r="G43"/>
      <c r="H43"/>
      <c r="I43"/>
    </row>
    <row r="44" spans="2:9" ht="12.75">
      <c r="B44"/>
      <c r="C44"/>
      <c r="D44"/>
      <c r="E44"/>
      <c r="F44"/>
      <c r="G44"/>
      <c r="H44"/>
      <c r="I44"/>
    </row>
    <row r="45" spans="2:9" ht="12.75">
      <c r="B45"/>
      <c r="C45"/>
      <c r="D45"/>
      <c r="E45"/>
      <c r="F45"/>
      <c r="G45"/>
      <c r="H45"/>
      <c r="I45"/>
    </row>
    <row r="46" spans="2:9" ht="12.75">
      <c r="B46"/>
      <c r="C46"/>
      <c r="D46"/>
      <c r="E46"/>
      <c r="F46"/>
      <c r="G46"/>
      <c r="H46"/>
      <c r="I46"/>
    </row>
    <row r="47" spans="2:9" ht="12.75">
      <c r="B47"/>
      <c r="C47"/>
      <c r="D47"/>
      <c r="E47"/>
      <c r="F47"/>
      <c r="G47"/>
      <c r="H47"/>
      <c r="I47"/>
    </row>
    <row r="48" spans="2:9" ht="12.75">
      <c r="B48"/>
      <c r="C48"/>
      <c r="D48"/>
      <c r="E48"/>
      <c r="F48"/>
      <c r="G48"/>
      <c r="H48"/>
      <c r="I48"/>
    </row>
  </sheetData>
  <printOptions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1">
      <selection activeCell="E25" sqref="E25"/>
    </sheetView>
  </sheetViews>
  <sheetFormatPr defaultColWidth="12.57421875" defaultRowHeight="12.75"/>
  <cols>
    <col min="1" max="1" width="2.8515625" style="1" customWidth="1"/>
    <col min="2" max="2" width="11.57421875" style="1" customWidth="1"/>
    <col min="3" max="3" width="19.8515625" style="1" customWidth="1"/>
    <col min="4" max="4" width="17.140625" style="1" customWidth="1"/>
    <col min="5" max="5" width="17.421875" style="1" customWidth="1"/>
    <col min="6" max="6" width="18.00390625" style="1" customWidth="1"/>
    <col min="7" max="7" width="17.28125" style="1" customWidth="1"/>
    <col min="8" max="16384" width="11.57421875" style="1" customWidth="1"/>
  </cols>
  <sheetData>
    <row r="2" spans="2:6" ht="15">
      <c r="B2" s="5" t="s">
        <v>34</v>
      </c>
      <c r="C2" s="6"/>
      <c r="D2" s="6"/>
      <c r="E2" s="6"/>
      <c r="F2" s="6"/>
    </row>
    <row r="4" spans="2:6" ht="24.75" customHeight="1">
      <c r="B4" s="7" t="s">
        <v>35</v>
      </c>
      <c r="C4" s="7" t="s">
        <v>36</v>
      </c>
      <c r="D4" s="7" t="s">
        <v>37</v>
      </c>
      <c r="E4" s="7" t="s">
        <v>38</v>
      </c>
      <c r="F4" s="7" t="s">
        <v>39</v>
      </c>
    </row>
    <row r="5" spans="3:6" ht="20.25" customHeight="1">
      <c r="C5" s="31">
        <v>25</v>
      </c>
      <c r="D5" s="31">
        <v>10</v>
      </c>
      <c r="E5" s="31">
        <v>300</v>
      </c>
      <c r="F5" s="32">
        <v>1</v>
      </c>
    </row>
    <row r="6" spans="2:4" ht="24.75" customHeight="1">
      <c r="B6" s="7" t="s">
        <v>40</v>
      </c>
      <c r="C6" s="7" t="s">
        <v>41</v>
      </c>
      <c r="D6" s="7" t="s">
        <v>42</v>
      </c>
    </row>
    <row r="7" spans="3:4" ht="20.25" customHeight="1">
      <c r="C7" s="9">
        <v>27</v>
      </c>
      <c r="D7" s="10">
        <v>150</v>
      </c>
    </row>
    <row r="8" spans="5:9" ht="12.75">
      <c r="E8"/>
      <c r="F8"/>
      <c r="G8"/>
      <c r="H8"/>
      <c r="I8"/>
    </row>
    <row r="9" spans="2:9" ht="24.75" customHeight="1">
      <c r="B9" s="12" t="s">
        <v>43</v>
      </c>
      <c r="C9" s="27" t="s">
        <v>44</v>
      </c>
      <c r="D9" s="27" t="s">
        <v>45</v>
      </c>
      <c r="E9"/>
      <c r="F9"/>
      <c r="G9"/>
      <c r="H9"/>
      <c r="I9"/>
    </row>
    <row r="10" spans="2:9" ht="12.75">
      <c r="B10"/>
      <c r="C10" s="13">
        <f>F5*(C5/20)^2*3.14159*E5/10</f>
        <v>147.26203125</v>
      </c>
      <c r="D10" s="33">
        <f>F5*(C5/20)^2*3.14159*D7*10</f>
        <v>7363.1015625</v>
      </c>
      <c r="E10"/>
      <c r="F10"/>
      <c r="G10"/>
      <c r="H10"/>
      <c r="I10"/>
    </row>
    <row r="11" spans="1:9" ht="24.75" customHeight="1">
      <c r="A11"/>
      <c r="B11" s="12" t="s">
        <v>46</v>
      </c>
      <c r="C11" s="27" t="s">
        <v>47</v>
      </c>
      <c r="D11" s="27" t="s">
        <v>48</v>
      </c>
      <c r="E11"/>
      <c r="F11"/>
      <c r="G11"/>
      <c r="H11"/>
      <c r="I11"/>
    </row>
    <row r="12" spans="1:9" ht="12.75">
      <c r="A12"/>
      <c r="B12"/>
      <c r="C12" s="13">
        <f>F5*((C5/20)^2-(D5/20)^2)*3.14159*E5/10</f>
        <v>123.70010625</v>
      </c>
      <c r="D12" s="33">
        <f>F5*((C5/20)^2-(D5/20)^2)*3.14159*D7*10</f>
        <v>6185.0053124999995</v>
      </c>
      <c r="E12"/>
      <c r="F12"/>
      <c r="G12"/>
      <c r="H12"/>
      <c r="I12"/>
    </row>
    <row r="13" spans="3:9" ht="12.75">
      <c r="C13"/>
      <c r="D13"/>
      <c r="E13"/>
      <c r="F13"/>
      <c r="G13"/>
      <c r="H13"/>
      <c r="I13"/>
    </row>
    <row r="14" spans="3:9" ht="12.75">
      <c r="C14"/>
      <c r="D14"/>
      <c r="E14"/>
      <c r="F14"/>
      <c r="G14"/>
      <c r="H14"/>
      <c r="I14"/>
    </row>
    <row r="15" spans="3:9" ht="12.75">
      <c r="C15"/>
      <c r="D15"/>
      <c r="E15"/>
      <c r="F15"/>
      <c r="G15"/>
      <c r="H15"/>
      <c r="I15"/>
    </row>
    <row r="16" spans="3:9" ht="12.75">
      <c r="C16"/>
      <c r="D16"/>
      <c r="E16"/>
      <c r="F16"/>
      <c r="G16"/>
      <c r="H16"/>
      <c r="I16"/>
    </row>
    <row r="17" spans="3:9" ht="12.75">
      <c r="C17"/>
      <c r="D17"/>
      <c r="E17"/>
      <c r="F17"/>
      <c r="G17"/>
      <c r="H17"/>
      <c r="I17"/>
    </row>
    <row r="18" spans="3:9" ht="12.75">
      <c r="C18"/>
      <c r="D18"/>
      <c r="E18"/>
      <c r="F18"/>
      <c r="G18"/>
      <c r="H18"/>
      <c r="I18"/>
    </row>
    <row r="19" spans="3:9" ht="12.75">
      <c r="C19"/>
      <c r="D19"/>
      <c r="E19"/>
      <c r="F19"/>
      <c r="G19"/>
      <c r="H19"/>
      <c r="I19"/>
    </row>
    <row r="20" spans="3:9" ht="12.75">
      <c r="C20"/>
      <c r="D20"/>
      <c r="E20"/>
      <c r="F20"/>
      <c r="G20"/>
      <c r="H20"/>
      <c r="I20"/>
    </row>
    <row r="21" spans="3:9" ht="12.75">
      <c r="C21"/>
      <c r="D21"/>
      <c r="E21"/>
      <c r="F21"/>
      <c r="G21"/>
      <c r="H21"/>
      <c r="I21"/>
    </row>
    <row r="22" spans="3:9" ht="12.75">
      <c r="C22"/>
      <c r="D22"/>
      <c r="E22"/>
      <c r="F22"/>
      <c r="G22"/>
      <c r="H22"/>
      <c r="I22"/>
    </row>
    <row r="23" spans="3:9" ht="12.75">
      <c r="C23"/>
      <c r="D23"/>
      <c r="E23"/>
      <c r="F23"/>
      <c r="G23"/>
      <c r="H23"/>
      <c r="I23"/>
    </row>
    <row r="24" spans="3:9" ht="12.75">
      <c r="C24"/>
      <c r="D24"/>
      <c r="E24"/>
      <c r="F24"/>
      <c r="G24"/>
      <c r="H24"/>
      <c r="I24"/>
    </row>
    <row r="25" spans="3:9" ht="12.75">
      <c r="C25"/>
      <c r="D25"/>
      <c r="E25"/>
      <c r="F25"/>
      <c r="G25"/>
      <c r="H25"/>
      <c r="I25"/>
    </row>
    <row r="26" spans="3:9" ht="12.75">
      <c r="C26"/>
      <c r="D26"/>
      <c r="E26"/>
      <c r="F26"/>
      <c r="G26"/>
      <c r="H26"/>
      <c r="I26"/>
    </row>
    <row r="27" spans="3:9" ht="12.75">
      <c r="C27"/>
      <c r="D27"/>
      <c r="E27"/>
      <c r="F27"/>
      <c r="G27"/>
      <c r="H27"/>
      <c r="I27"/>
    </row>
    <row r="28" spans="3:9" ht="12.75">
      <c r="C28"/>
      <c r="D28"/>
      <c r="E28"/>
      <c r="F28"/>
      <c r="G28"/>
      <c r="H28"/>
      <c r="I28"/>
    </row>
    <row r="29" spans="3:9" ht="12.75">
      <c r="C29"/>
      <c r="D29"/>
      <c r="E29"/>
      <c r="F29"/>
      <c r="G29"/>
      <c r="H29"/>
      <c r="I29"/>
    </row>
    <row r="30" spans="3:9" ht="12.75">
      <c r="C30"/>
      <c r="D30"/>
      <c r="E30"/>
      <c r="F30"/>
      <c r="G30"/>
      <c r="H30"/>
      <c r="I30"/>
    </row>
    <row r="31" spans="3:9" ht="12.75">
      <c r="C31"/>
      <c r="D31"/>
      <c r="E31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3:9" ht="12.75">
      <c r="C34"/>
      <c r="D3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6:9" ht="12.75">
      <c r="F36"/>
      <c r="G36"/>
      <c r="H36"/>
      <c r="I36"/>
    </row>
  </sheetData>
  <printOptions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workbookViewId="0" topLeftCell="A1">
      <selection activeCell="D11" sqref="D11"/>
    </sheetView>
  </sheetViews>
  <sheetFormatPr defaultColWidth="12.57421875" defaultRowHeight="12.75"/>
  <cols>
    <col min="1" max="1" width="2.8515625" style="1" customWidth="1"/>
    <col min="2" max="2" width="11.57421875" style="1" customWidth="1"/>
    <col min="3" max="3" width="19.8515625" style="1" customWidth="1"/>
    <col min="4" max="4" width="19.00390625" style="1" customWidth="1"/>
    <col min="5" max="5" width="18.57421875" style="1" customWidth="1"/>
    <col min="6" max="6" width="18.00390625" style="1" customWidth="1"/>
    <col min="7" max="7" width="17.28125" style="1" customWidth="1"/>
    <col min="8" max="8" width="18.28125" style="1" customWidth="1"/>
    <col min="9" max="9" width="17.7109375" style="1" customWidth="1"/>
    <col min="10" max="16384" width="11.57421875" style="1" customWidth="1"/>
  </cols>
  <sheetData>
    <row r="2" spans="2:8" ht="15">
      <c r="B2" s="5" t="s">
        <v>49</v>
      </c>
      <c r="C2" s="6"/>
      <c r="D2" s="6"/>
      <c r="E2" s="6"/>
      <c r="F2" s="6"/>
      <c r="G2" s="6"/>
      <c r="H2" s="6"/>
    </row>
    <row r="4" spans="2:9" ht="24.75" customHeight="1">
      <c r="B4" s="7" t="s">
        <v>50</v>
      </c>
      <c r="C4" s="7" t="s">
        <v>41</v>
      </c>
      <c r="D4" s="7" t="s">
        <v>42</v>
      </c>
      <c r="E4" s="7" t="s">
        <v>51</v>
      </c>
      <c r="F4" s="7" t="s">
        <v>52</v>
      </c>
      <c r="G4" s="7" t="s">
        <v>53</v>
      </c>
      <c r="H4" s="7" t="s">
        <v>54</v>
      </c>
      <c r="I4"/>
    </row>
    <row r="5" spans="3:9" ht="20.25" customHeight="1">
      <c r="C5" s="9">
        <v>60</v>
      </c>
      <c r="D5" s="10">
        <v>150</v>
      </c>
      <c r="E5" s="34">
        <v>46000</v>
      </c>
      <c r="F5" s="34">
        <v>27600</v>
      </c>
      <c r="G5" s="35">
        <v>15</v>
      </c>
      <c r="H5" s="35">
        <v>25</v>
      </c>
      <c r="I5"/>
    </row>
    <row r="6" spans="2:9" ht="24.75" customHeight="1">
      <c r="B6" s="7" t="s">
        <v>40</v>
      </c>
      <c r="C6" s="7" t="s">
        <v>55</v>
      </c>
      <c r="D6" s="7" t="s">
        <v>56</v>
      </c>
      <c r="E6" s="27" t="s">
        <v>51</v>
      </c>
      <c r="F6" s="27" t="s">
        <v>52</v>
      </c>
      <c r="G6" s="27" t="s">
        <v>57</v>
      </c>
      <c r="H6" s="27" t="s">
        <v>58</v>
      </c>
      <c r="I6"/>
    </row>
    <row r="7" spans="3:9" ht="20.25" customHeight="1">
      <c r="C7" s="9">
        <v>123</v>
      </c>
      <c r="D7" s="10">
        <v>150</v>
      </c>
      <c r="E7" s="36">
        <f>E5*D7/D5</f>
        <v>46000</v>
      </c>
      <c r="F7" s="36">
        <f>F5*D7/D5</f>
        <v>27600</v>
      </c>
      <c r="G7" s="37">
        <f>G5*C7/C5</f>
        <v>30.75</v>
      </c>
      <c r="H7" s="37">
        <f>H5*C7/C5</f>
        <v>51.25</v>
      </c>
      <c r="I7"/>
    </row>
    <row r="8" spans="5:9" ht="12.75">
      <c r="E8"/>
      <c r="F8"/>
      <c r="G8"/>
      <c r="H8"/>
      <c r="I8"/>
    </row>
    <row r="9" spans="2:9" ht="24.75" customHeight="1">
      <c r="B9" s="12" t="s">
        <v>50</v>
      </c>
      <c r="C9" s="27" t="s">
        <v>59</v>
      </c>
      <c r="D9" s="27" t="s">
        <v>60</v>
      </c>
      <c r="E9"/>
      <c r="F9"/>
      <c r="G9"/>
      <c r="I9"/>
    </row>
    <row r="10" spans="3:9" ht="12.75">
      <c r="C10" s="38">
        <f>C5*D5/600.2</f>
        <v>14.995001666111294</v>
      </c>
      <c r="D10" s="38">
        <f>D7*C7/600.2</f>
        <v>30.739753415528156</v>
      </c>
      <c r="E10"/>
      <c r="F10"/>
      <c r="G10"/>
      <c r="I10"/>
    </row>
    <row r="11" spans="5:7" ht="12.75">
      <c r="E11"/>
      <c r="F11"/>
      <c r="G11"/>
    </row>
    <row r="12" spans="5:7" ht="12.75">
      <c r="E12"/>
      <c r="F12"/>
      <c r="G12"/>
    </row>
    <row r="13" spans="5:7" ht="12.75">
      <c r="E13"/>
      <c r="F13"/>
      <c r="G13"/>
    </row>
    <row r="14" spans="8:10" ht="12.75">
      <c r="H14"/>
      <c r="J14"/>
    </row>
    <row r="15" spans="8:10" ht="12.75">
      <c r="H15"/>
      <c r="J15"/>
    </row>
  </sheetData>
  <printOptions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J15"/>
  <sheetViews>
    <sheetView workbookViewId="0" topLeftCell="A1">
      <selection activeCell="D27" sqref="D27"/>
    </sheetView>
  </sheetViews>
  <sheetFormatPr defaultColWidth="12.57421875" defaultRowHeight="12.75"/>
  <cols>
    <col min="1" max="1" width="2.8515625" style="1" customWidth="1"/>
    <col min="2" max="2" width="15.421875" style="1" customWidth="1"/>
    <col min="3" max="3" width="19.8515625" style="1" customWidth="1"/>
    <col min="4" max="4" width="21.00390625" style="1" customWidth="1"/>
    <col min="5" max="5" width="21.28125" style="1" customWidth="1"/>
    <col min="6" max="6" width="18.00390625" style="1" customWidth="1"/>
    <col min="7" max="7" width="17.28125" style="1" customWidth="1"/>
    <col min="8" max="8" width="18.28125" style="1" customWidth="1"/>
    <col min="9" max="9" width="17.7109375" style="1" customWidth="1"/>
    <col min="10" max="16384" width="11.57421875" style="1" customWidth="1"/>
  </cols>
  <sheetData>
    <row r="2" spans="2:3" ht="15">
      <c r="B2" s="5" t="s">
        <v>61</v>
      </c>
      <c r="C2" s="6"/>
    </row>
    <row r="4" spans="2:9" ht="24.75" customHeight="1">
      <c r="B4" s="7" t="s">
        <v>40</v>
      </c>
      <c r="C4" s="7" t="s">
        <v>55</v>
      </c>
      <c r="D4"/>
      <c r="E4"/>
      <c r="F4"/>
      <c r="G4"/>
      <c r="H4"/>
      <c r="I4"/>
    </row>
    <row r="5" spans="3:9" ht="20.25" customHeight="1">
      <c r="C5" s="9">
        <v>50</v>
      </c>
      <c r="D5"/>
      <c r="E5"/>
      <c r="F5"/>
      <c r="G5"/>
      <c r="H5"/>
      <c r="I5"/>
    </row>
    <row r="6" spans="2:9" ht="24.75" customHeight="1">
      <c r="B6" s="12" t="s">
        <v>62</v>
      </c>
      <c r="C6" s="27" t="s">
        <v>63</v>
      </c>
      <c r="D6" s="27" t="s">
        <v>64</v>
      </c>
      <c r="E6" s="27" t="s">
        <v>65</v>
      </c>
      <c r="F6"/>
      <c r="G6"/>
      <c r="H6"/>
      <c r="I6"/>
    </row>
    <row r="7" spans="3:9" ht="20.25" customHeight="1">
      <c r="C7" s="39">
        <f>5*SQRT(C5)</f>
        <v>35.35533905932738</v>
      </c>
      <c r="D7" s="39">
        <f>2.8*SQRT(C5)</f>
        <v>19.79898987322333</v>
      </c>
      <c r="E7" s="39">
        <f>1.8*SQRT(C5)</f>
        <v>12.727922061357857</v>
      </c>
      <c r="F7"/>
      <c r="G7"/>
      <c r="H7"/>
      <c r="I7"/>
    </row>
    <row r="8" spans="5:9" ht="12.75">
      <c r="E8"/>
      <c r="F8"/>
      <c r="G8"/>
      <c r="H8"/>
      <c r="I8"/>
    </row>
    <row r="9" spans="2:9" ht="24.75" customHeight="1">
      <c r="B9"/>
      <c r="C9"/>
      <c r="D9"/>
      <c r="E9"/>
      <c r="F9"/>
      <c r="I9"/>
    </row>
    <row r="10" spans="2:9" ht="12.75">
      <c r="B10"/>
      <c r="C10"/>
      <c r="D10"/>
      <c r="E10"/>
      <c r="F10"/>
      <c r="I10"/>
    </row>
    <row r="14" spans="8:10" ht="12.75">
      <c r="H14"/>
      <c r="J14"/>
    </row>
    <row r="15" spans="8:10" ht="12.75">
      <c r="H15"/>
      <c r="J1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23"/>
  <sheetViews>
    <sheetView tabSelected="1" workbookViewId="0" topLeftCell="A1">
      <selection activeCell="B38" sqref="B38"/>
    </sheetView>
  </sheetViews>
  <sheetFormatPr defaultColWidth="11.421875" defaultRowHeight="12.75"/>
  <cols>
    <col min="2" max="2" width="22.421875" style="0" customWidth="1"/>
    <col min="3" max="3" width="11.00390625" style="40" customWidth="1"/>
    <col min="4" max="4" width="3.28125" style="0" customWidth="1"/>
    <col min="5" max="5" width="20.28125" style="0" customWidth="1"/>
    <col min="6" max="6" width="7.7109375" style="0" customWidth="1"/>
    <col min="7" max="7" width="3.8515625" style="0" customWidth="1"/>
    <col min="8" max="8" width="19.421875" style="0" customWidth="1"/>
    <col min="9" max="9" width="9.7109375" style="0" customWidth="1"/>
  </cols>
  <sheetData>
    <row r="3" spans="2:9" ht="15">
      <c r="B3" s="41" t="s">
        <v>66</v>
      </c>
      <c r="C3" s="42"/>
      <c r="D3" s="43"/>
      <c r="E3" s="41" t="s">
        <v>67</v>
      </c>
      <c r="F3" s="42"/>
      <c r="G3" s="43"/>
      <c r="H3" s="41" t="s">
        <v>68</v>
      </c>
      <c r="I3" s="42"/>
    </row>
    <row r="4" spans="2:9" ht="12.75">
      <c r="B4" s="44" t="s">
        <v>69</v>
      </c>
      <c r="C4" s="45">
        <v>20</v>
      </c>
      <c r="E4" s="44" t="s">
        <v>69</v>
      </c>
      <c r="F4" s="45">
        <v>2</v>
      </c>
      <c r="H4" s="44" t="s">
        <v>69</v>
      </c>
      <c r="I4" s="45">
        <v>0</v>
      </c>
    </row>
    <row r="5" spans="2:9" ht="12.75">
      <c r="B5" s="23" t="s">
        <v>70</v>
      </c>
      <c r="C5" s="46">
        <f>C4*C6</f>
        <v>12</v>
      </c>
      <c r="E5" s="23" t="s">
        <v>70</v>
      </c>
      <c r="F5" s="46">
        <f>F4*F6</f>
        <v>2</v>
      </c>
      <c r="H5" s="23" t="s">
        <v>70</v>
      </c>
      <c r="I5" s="46">
        <f>I4*I6</f>
        <v>0</v>
      </c>
    </row>
    <row r="6" spans="2:9" ht="12.75">
      <c r="B6" s="44" t="s">
        <v>71</v>
      </c>
      <c r="C6" s="47">
        <v>0.6</v>
      </c>
      <c r="E6" s="44" t="s">
        <v>71</v>
      </c>
      <c r="F6" s="47">
        <v>1</v>
      </c>
      <c r="H6" s="44" t="s">
        <v>72</v>
      </c>
      <c r="I6" s="47">
        <v>1</v>
      </c>
    </row>
    <row r="7" spans="2:6" ht="12.75">
      <c r="B7" s="44" t="s">
        <v>73</v>
      </c>
      <c r="C7" s="45">
        <v>4</v>
      </c>
      <c r="E7" s="44" t="s">
        <v>73</v>
      </c>
      <c r="F7" s="45">
        <v>0.2</v>
      </c>
    </row>
    <row r="8" spans="2:9" ht="12.75">
      <c r="B8" s="44" t="s">
        <v>74</v>
      </c>
      <c r="C8" s="45">
        <v>0</v>
      </c>
      <c r="E8" s="44" t="s">
        <v>74</v>
      </c>
      <c r="F8" s="45">
        <v>0</v>
      </c>
      <c r="H8" s="44" t="s">
        <v>75</v>
      </c>
      <c r="I8" s="45">
        <v>0</v>
      </c>
    </row>
    <row r="9" spans="2:9" ht="12.75">
      <c r="B9" s="44"/>
      <c r="E9" s="48"/>
      <c r="F9" s="40"/>
      <c r="H9" s="48"/>
      <c r="I9" s="40"/>
    </row>
    <row r="10" spans="2:9" ht="12.75">
      <c r="B10" s="44" t="s">
        <v>76</v>
      </c>
      <c r="C10" s="47">
        <v>0.1</v>
      </c>
      <c r="E10" s="44" t="s">
        <v>76</v>
      </c>
      <c r="F10" s="47">
        <v>0.15</v>
      </c>
      <c r="H10" s="44" t="s">
        <v>77</v>
      </c>
      <c r="I10" s="47">
        <v>1</v>
      </c>
    </row>
    <row r="11" spans="2:6" ht="12.75">
      <c r="B11" s="44" t="s">
        <v>78</v>
      </c>
      <c r="C11" s="47">
        <v>0.9</v>
      </c>
      <c r="E11" s="44" t="s">
        <v>78</v>
      </c>
      <c r="F11" s="47">
        <v>0.85</v>
      </c>
    </row>
    <row r="12" spans="2:9" ht="12.75">
      <c r="B12" s="23" t="s">
        <v>79</v>
      </c>
      <c r="C12" s="49">
        <f>1-C11-C10</f>
        <v>0</v>
      </c>
      <c r="E12" s="23" t="s">
        <v>79</v>
      </c>
      <c r="F12" s="49">
        <f>1-F11-F10</f>
        <v>0</v>
      </c>
      <c r="H12" s="23" t="s">
        <v>79</v>
      </c>
      <c r="I12" s="49">
        <f>1-I10</f>
        <v>0</v>
      </c>
    </row>
    <row r="13" spans="2:9" ht="12.75">
      <c r="B13" s="48"/>
      <c r="E13" s="48"/>
      <c r="F13" s="40"/>
      <c r="H13" s="48"/>
      <c r="I13" s="40"/>
    </row>
    <row r="14" spans="2:9" ht="12.75">
      <c r="B14" s="23" t="s">
        <v>80</v>
      </c>
      <c r="C14" s="46">
        <f>C5*C10+C7*C11+C8*C12</f>
        <v>4.800000000000001</v>
      </c>
      <c r="E14" s="23" t="s">
        <v>80</v>
      </c>
      <c r="F14" s="46">
        <f>F5*F10+F7*F11+F8*F12</f>
        <v>0.47</v>
      </c>
      <c r="H14" s="23" t="s">
        <v>80</v>
      </c>
      <c r="I14" s="46">
        <f>I4*I6*I10+I8*I12</f>
        <v>0</v>
      </c>
    </row>
    <row r="15" spans="2:9" ht="12.75">
      <c r="B15" s="48"/>
      <c r="C15" s="50"/>
      <c r="F15" s="50"/>
      <c r="I15" s="50"/>
    </row>
    <row r="16" spans="2:9" ht="15">
      <c r="B16" s="41" t="s">
        <v>81</v>
      </c>
      <c r="C16" s="42"/>
      <c r="D16" s="43"/>
      <c r="E16" s="43"/>
      <c r="F16" s="43"/>
      <c r="G16" s="43"/>
      <c r="H16" s="43"/>
      <c r="I16" s="43"/>
    </row>
    <row r="17" spans="2:3" ht="12.75">
      <c r="B17" s="23" t="s">
        <v>82</v>
      </c>
      <c r="C17" s="46">
        <f>C14+F14+I14</f>
        <v>5.2700000000000005</v>
      </c>
    </row>
    <row r="18" spans="2:3" ht="12.75">
      <c r="B18" s="44" t="s">
        <v>83</v>
      </c>
      <c r="C18" s="45">
        <v>0</v>
      </c>
    </row>
    <row r="19" spans="2:3" ht="12.75">
      <c r="B19" s="44" t="s">
        <v>84</v>
      </c>
      <c r="C19" s="51">
        <v>120</v>
      </c>
    </row>
    <row r="20" spans="2:3" ht="12.75">
      <c r="B20" s="44" t="s">
        <v>85</v>
      </c>
      <c r="C20" s="47">
        <v>0.5</v>
      </c>
    </row>
    <row r="21" ht="12.75">
      <c r="C21" s="52"/>
    </row>
    <row r="22" spans="2:6" ht="15">
      <c r="B22" s="53" t="s">
        <v>86</v>
      </c>
      <c r="C22" s="54">
        <f>((1-C20)*C19)/F22</f>
        <v>-11.385199240986717</v>
      </c>
      <c r="E22" s="53" t="s">
        <v>87</v>
      </c>
      <c r="F22" s="55">
        <f>C18-C17</f>
        <v>-5.2700000000000005</v>
      </c>
    </row>
    <row r="23" ht="12.75">
      <c r="C23" s="56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Hydro-Calc Web - (c) 2008, 2009 by power-trax.de</dc:title>
  <dc:subject>Hydro-Calc Web - (c) 2008, 2009 by power-trax.de</dc:subject>
  <dc:creator/>
  <cp:keywords/>
  <dc:description>Use at own risk.
Hydro-Calc Web - (c) 2008, 2009 by power-trax.de</dc:description>
  <cp:lastModifiedBy/>
  <dcterms:created xsi:type="dcterms:W3CDTF">2008-12-22T15:38:46Z</dcterms:created>
  <dcterms:modified xsi:type="dcterms:W3CDTF">2014-01-06T10:53:13Z</dcterms:modified>
  <cp:category/>
  <cp:version/>
  <cp:contentType/>
  <cp:contentStatus/>
  <cp:revision>7</cp:revision>
</cp:coreProperties>
</file>